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<sst xmlns="http://schemas.openxmlformats.org/spreadsheetml/2006/main" count="129" uniqueCount="128">
  <si>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</si>
  <si>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</si>
  <si>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</si>
  <si>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</si>
  <si>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</si>
  <si>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</si>
  <si>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</si>
  <si>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Наименование</t>
  </si>
  <si>
    <t>Код бюджетной классификации</t>
  </si>
  <si>
    <t>ДОХОДЫ, ВСЕГО</t>
  </si>
  <si>
    <t>Налоговые и неналоговые доходы</t>
  </si>
  <si>
    <t>10000000000000000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</si>
  <si>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</si>
  <si>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</si>
  <si>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</si>
  <si>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</si>
  <si>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Субвенции бюджетам муниципальных районов на выполнение отдельных государственных полномочий по выплате социального пособия на погребение и возмещение стоимости услуг, предоставляемых согласно гарантированному перечню услуг по погребению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</si>
  <si>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</si>
  <si>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</si>
  <si>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>Субвенции бюджетам муниципальных районов на обеспечение отдельных государственных полномочий по назначению и выплате пособий гражданам, имеющим детей</t>
  </si>
  <si>
    <t>Субвенции бюджетам муниципальных районов на обеспечение отдельных государственных полномочий по предоставлению мер социальной поддержки ветеранов труда</t>
  </si>
  <si>
    <t>Субвенции бюджетам муниципальных районов на обеспечение отдельных государственных полномочий по предоставлению мер социальной поддержки тружеников тыла</t>
  </si>
  <si>
    <t>Субвенции бюджетам муниципальных районов на выполнение отдельных государственных полномочий по предоставлению льгот на проезд в транспорте междугородного сообщения к месту лечения и обратно детей, нуждающихся в санаторно-курортном лечении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</si>
  <si>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</si>
  <si>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           района "О бюджете Пестовского муниципального</t>
  </si>
  <si>
    <t xml:space="preserve">                                                                                                                                                                     (тыс.руб.)</t>
  </si>
  <si>
    <t>Субвенции бюджетам муниципальных районов на компенсацию части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</si>
  <si>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Субвенции бюджетам муниципальных районов для предоставления их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</si>
  <si>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</si>
  <si>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</si>
  <si>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</si>
  <si>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детей-сирота и детей, оставшихся без попечения родителей</t>
  </si>
  <si>
    <t>Субвенции бюджетам муниципальных районов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</si>
  <si>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</si>
  <si>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</si>
  <si>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на возмещение затрат по содержанию штатных единиц, осуществляющих отдельные государственные полномочия области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</si>
  <si>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</si>
  <si>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Субвенции бюджетам муниципальных районов на выполнение отдельных государственных полномочий по предоставлению компенсации на оплату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</t>
  </si>
  <si>
    <t>Субвенции бюджетам муниципальных районов области на предоставления социальной выплаты на компенсацию (возмещение) расходов граждан по уплате процентов за пользование кредитом (займом)</t>
  </si>
  <si>
    <t>Субвенции бюджетам муниципальных районов на осуществление отдельных государственных полномочий по назначению и выплате единовременного пособия одинокой матери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</si>
  <si>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</si>
  <si>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</si>
  <si>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на территории Новгородской области в соответствии с ветеринарно-санитарными правилами сбора, утилизации и уничтожения биологических отходов</t>
  </si>
  <si>
    <t>на 2017 год и на плановый период 2018 и 2019 годов</t>
  </si>
  <si>
    <t>2017 год</t>
  </si>
  <si>
    <t>2018 год</t>
  </si>
  <si>
    <t>2019 год</t>
  </si>
  <si>
    <t>20215001050000151</t>
  </si>
  <si>
    <t>20215000000000151</t>
  </si>
  <si>
    <t>20220000000000151</t>
  </si>
  <si>
    <t xml:space="preserve">Субсидии бюджетам муниципальных районов на формирование муниципальных дорожных фондов </t>
  </si>
  <si>
    <t>20229999057151151</t>
  </si>
  <si>
    <t>20230024057010151</t>
  </si>
  <si>
    <t>20235082050000151</t>
  </si>
  <si>
    <t>20230024057050151</t>
  </si>
  <si>
    <t>20230024057072151</t>
  </si>
  <si>
    <t>20230024057069151</t>
  </si>
  <si>
    <t>20230029050000151</t>
  </si>
  <si>
    <t>20230024057057151</t>
  </si>
  <si>
    <t>20235118050000151</t>
  </si>
  <si>
    <t>20230024057028151</t>
  </si>
  <si>
    <t>20230024057060151</t>
  </si>
  <si>
    <t>20239999050000151</t>
  </si>
  <si>
    <t>20230024057007151</t>
  </si>
  <si>
    <t>20235250050000151</t>
  </si>
  <si>
    <t>20230024057021151</t>
  </si>
  <si>
    <t>20230024057020151</t>
  </si>
  <si>
    <t>20230024057040151</t>
  </si>
  <si>
    <t>20230013050000151</t>
  </si>
  <si>
    <t>20230024057042151</t>
  </si>
  <si>
    <t>20230024057041151</t>
  </si>
  <si>
    <t>20230024057023151</t>
  </si>
  <si>
    <t>20230024057024151</t>
  </si>
  <si>
    <t>20230024057004151</t>
  </si>
  <si>
    <t>20230024057031151</t>
  </si>
  <si>
    <t>20230024057065151</t>
  </si>
  <si>
    <t>20230024057071151</t>
  </si>
  <si>
    <t>20230024057006151</t>
  </si>
  <si>
    <t>20230027050000151</t>
  </si>
  <si>
    <t>20230024057067151</t>
  </si>
  <si>
    <t>20230024057038151</t>
  </si>
  <si>
    <t>Иные межбюджетные трансферты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</si>
  <si>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</si>
  <si>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</si>
  <si>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</si>
  <si>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20229999057230151</t>
  </si>
  <si>
    <t xml:space="preserve">              района на 2017 год и на плановый период 2018 и 2019 годов"</t>
  </si>
  <si>
    <t xml:space="preserve">              Приложение № 1</t>
  </si>
  <si>
    <t xml:space="preserve">              к решению Думы Пестовского муниципального</t>
  </si>
  <si>
    <t xml:space="preserve">Прогнозируемые поступления доходов в  бюджет Пестовского муниципального района </t>
  </si>
  <si>
    <t>20230021050000151</t>
  </si>
  <si>
    <t xml:space="preserve">Субвенции бюджетам муниципальных районов на ежемесячное денежное вознаграждение за классное руководство </t>
  </si>
  <si>
    <t>20230000000000151</t>
  </si>
  <si>
    <t>Субвенции бюджетам муниципальных районов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объктов размещения отходов</t>
  </si>
  <si>
    <t>Межбюджетные трансферты, передаваемые бюджетам муниципальных районов на организацию дополнительного профессиональногообразования  и участия в семинарах служащих, муниципальных служащих Новгородской области,а также работников муниципальных учреждений в сфере повышения эффективности бюджетных расходов на 2017 год</t>
  </si>
  <si>
    <t>20249999057134151</t>
  </si>
  <si>
    <t>20220051050000151</t>
  </si>
  <si>
    <t>Субсидии бюджетам муниципальных районов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"Жилище"на 2015-2020 годы,на 2017 год.</t>
  </si>
  <si>
    <t>Межбюджетные трансферты, передаваемые бюджетам муниципальных районов на частичную компенсацию дополнительных расходов на повышение оплаты труда работников бюджетной сферы на 2017 год</t>
  </si>
  <si>
    <t>20249999057141151</t>
  </si>
  <si>
    <t>Субсидии бюджетам муниципальных районов на организацию профессионального  образования и дополнительного образования выборных должностных лиц, служащих и муниципальных служащих  на 2017 год.</t>
  </si>
  <si>
    <t>20229999057228151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</si>
  <si>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на 2017 год</t>
  </si>
  <si>
    <t>20229999057212151</t>
  </si>
  <si>
    <t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на 2017 год</t>
  </si>
  <si>
    <t>20229999057208151</t>
  </si>
  <si>
    <t>20229999057210151</t>
  </si>
  <si>
    <t>Субсидии бюджетам муниципальных районов на замену окон в муниципальных общеобразовательных организациях на 2017 год</t>
  </si>
  <si>
    <t>Субсидии бюджетам муниципальных районов на проведение мероприятий по созданию в общеобразовательных организациях, расположенных в сельской местности , условий для занятий физической культурой и спортом на 2017 год</t>
  </si>
  <si>
    <t>20225097050000151</t>
  </si>
  <si>
    <t>Субсидии бюджетам муниципальных районов на поддержку отрасли культуры в части подключения муниципальных общедоступных библиотек к информационно-телекоммуникационной сети «Интернет» и развития библиотечного дела с учетом задачи расширения информационных технологий и оцифровки, на 2017 год.</t>
  </si>
  <si>
    <t>20225519050000151</t>
  </si>
  <si>
    <t>Субсидии бюджетам муниципальных районов на поддержку отрасли культуры в части комплектования  книжных фондов муниципальных общедоступных библиотек муниципальных образований области, на 2017 год.</t>
  </si>
  <si>
    <t>Субсидии бюджетам муниципальных районов на обучение работников  муниципальных учреждений, подведомственных органам местного самоуправления муниципальных районов, реализующим полномочия в сфере культуры по образовательным программам высшего образования и дополнительным профессиональным программам, на 2017 год</t>
  </si>
  <si>
    <t>20229999057155151</t>
  </si>
  <si>
    <t>Субсидии бюджетам муниципальных районов на укрепление материально-технической базы муниципальных учреждений ( за исключением муниципальных домов культуры),подведомственных органам местного самоуправления муниципальных районов, реализующим полномочия в сфере культуры на 2017 год.</t>
  </si>
  <si>
    <t>20229999057254151</t>
  </si>
  <si>
    <t>20220077057237151</t>
  </si>
  <si>
    <t>20215002050000151</t>
  </si>
  <si>
    <t>Дотации бюджетам муниципальных районов на поддержку мер по обеспечению сбалансированности бюджетов на 2017 год.</t>
  </si>
  <si>
    <t>Субсидии бюджетам муниципальных районов на обслуживание систем очистки воды в ОУ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на 2017 год.</t>
  </si>
  <si>
    <t>20240000000000151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</si>
  <si>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</si>
  <si>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</si>
  <si>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</si>
  <si>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</si>
  <si>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Межбюджетные трансферты бюджетам муниципальных районов  на капитальный ремонт зданий муниципальных организаций , подведомственных органам управления образованием муниципальных районов, за счет средств резервного фонда Президента РФ.</t>
  </si>
  <si>
    <t>20249999050000151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</si>
</sst>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5" fillId="32" borderId="10" xfId="0" applyNumberFormat="1" applyFont="1" applyFill="1" applyBorder="1" applyAlignment="1" applyProtection="1">
      <alignment horizontal="left" wrapText="1"/>
      <protection/>
    </xf>
    <xf numFmtId="1" fontId="5" fillId="32" borderId="11" xfId="0" applyNumberFormat="1" applyFont="1" applyFill="1" applyBorder="1" applyAlignment="1" applyProtection="1" quotePrefix="1">
      <alignment horizontal="center"/>
      <protection/>
    </xf>
    <xf numFmtId="173" fontId="5" fillId="32" borderId="12" xfId="0" applyNumberFormat="1" applyFont="1" applyFill="1" applyBorder="1" applyAlignment="1" applyProtection="1">
      <alignment horizontal="center"/>
      <protection/>
    </xf>
    <xf numFmtId="0" fontId="5" fillId="32" borderId="10" xfId="0" applyNumberFormat="1" applyFont="1" applyFill="1" applyBorder="1" applyAlignment="1" applyProtection="1">
      <alignment horizontal="left" wrapText="1"/>
      <protection/>
    </xf>
    <xf numFmtId="49" fontId="5" fillId="32" borderId="11" xfId="0" applyNumberFormat="1" applyFont="1" applyFill="1" applyBorder="1" applyAlignment="1" applyProtection="1">
      <alignment horizontal="center" wrapText="1"/>
      <protection/>
    </xf>
    <xf numFmtId="173" fontId="5" fillId="32" borderId="11" xfId="0" applyNumberFormat="1" applyFont="1" applyFill="1" applyBorder="1" applyAlignment="1" applyProtection="1">
      <alignment horizontal="center" wrapText="1"/>
      <protection/>
    </xf>
    <xf numFmtId="0" fontId="7" fillId="32" borderId="10" xfId="0" applyNumberFormat="1" applyFont="1" applyFill="1" applyBorder="1" applyAlignment="1" applyProtection="1" quotePrefix="1">
      <alignment horizontal="left" wrapText="1"/>
      <protection/>
    </xf>
    <xf numFmtId="49" fontId="7" fillId="32" borderId="11" xfId="0" applyNumberFormat="1" applyFont="1" applyFill="1" applyBorder="1" applyAlignment="1" applyProtection="1">
      <alignment horizontal="center" wrapText="1"/>
      <protection/>
    </xf>
    <xf numFmtId="173" fontId="7" fillId="32" borderId="11" xfId="0" applyNumberFormat="1" applyFont="1" applyFill="1" applyBorder="1" applyAlignment="1" applyProtection="1">
      <alignment horizontal="center" wrapText="1"/>
      <protection/>
    </xf>
    <xf numFmtId="0" fontId="2" fillId="32" borderId="10" xfId="0" applyNumberFormat="1" applyFont="1" applyFill="1" applyBorder="1" applyAlignment="1" applyProtection="1" quotePrefix="1">
      <alignment horizontal="left" wrapText="1"/>
      <protection/>
    </xf>
    <xf numFmtId="49" fontId="2" fillId="32" borderId="11" xfId="0" applyNumberFormat="1" applyFont="1" applyFill="1" applyBorder="1" applyAlignment="1" applyProtection="1">
      <alignment horizontal="center" wrapText="1"/>
      <protection/>
    </xf>
    <xf numFmtId="173" fontId="2" fillId="32" borderId="13" xfId="0" applyNumberFormat="1" applyFont="1" applyFill="1" applyBorder="1" applyAlignment="1" applyProtection="1">
      <alignment horizontal="center" wrapText="1"/>
      <protection/>
    </xf>
    <xf numFmtId="0" fontId="7" fillId="32" borderId="10" xfId="0" applyNumberFormat="1" applyFont="1" applyFill="1" applyBorder="1" applyAlignment="1" applyProtection="1">
      <alignment horizontal="left" wrapText="1"/>
      <protection/>
    </xf>
    <xf numFmtId="0" fontId="2" fillId="32" borderId="10" xfId="0" applyNumberFormat="1" applyFont="1" applyFill="1" applyBorder="1" applyAlignment="1" applyProtection="1">
      <alignment horizontal="left" wrapText="1"/>
      <protection/>
    </xf>
    <xf numFmtId="0" fontId="2" fillId="32" borderId="14" xfId="0" applyNumberFormat="1" applyFont="1" applyFill="1" applyBorder="1" applyAlignment="1" applyProtection="1">
      <alignment horizontal="left" wrapText="1"/>
      <protection/>
    </xf>
    <xf numFmtId="49" fontId="2" fillId="32" borderId="14" xfId="0" applyNumberFormat="1" applyFont="1" applyFill="1" applyBorder="1" applyAlignment="1" applyProtection="1">
      <alignment horizontal="center" wrapText="1"/>
      <protection/>
    </xf>
    <xf numFmtId="173" fontId="2" fillId="32" borderId="15" xfId="0" applyNumberFormat="1" applyFont="1" applyFill="1" applyBorder="1" applyAlignment="1" applyProtection="1">
      <alignment horizontal="center" wrapText="1"/>
      <protection/>
    </xf>
    <xf numFmtId="0" fontId="2" fillId="32" borderId="16" xfId="0" applyNumberFormat="1" applyFont="1" applyFill="1" applyBorder="1" applyAlignment="1" applyProtection="1">
      <alignment horizontal="left" wrapText="1"/>
      <protection/>
    </xf>
    <xf numFmtId="173" fontId="6" fillId="32" borderId="13" xfId="0" applyNumberFormat="1" applyFont="1" applyFill="1" applyBorder="1" applyAlignment="1" applyProtection="1">
      <alignment horizontal="center" wrapText="1"/>
      <protection/>
    </xf>
    <xf numFmtId="173" fontId="6" fillId="32" borderId="14" xfId="0" applyNumberFormat="1" applyFont="1" applyFill="1" applyBorder="1" applyAlignment="1" applyProtection="1">
      <alignment horizontal="center" wrapText="1"/>
      <protection/>
    </xf>
    <xf numFmtId="49" fontId="7" fillId="32" borderId="17" xfId="0" applyNumberFormat="1" applyFont="1" applyFill="1" applyBorder="1" applyAlignment="1" applyProtection="1">
      <alignment horizontal="center" wrapText="1"/>
      <protection/>
    </xf>
    <xf numFmtId="173" fontId="7" fillId="32" borderId="18" xfId="0" applyNumberFormat="1" applyFont="1" applyFill="1" applyBorder="1" applyAlignment="1" applyProtection="1">
      <alignment horizontal="center" wrapText="1"/>
      <protection/>
    </xf>
    <xf numFmtId="0" fontId="7" fillId="32" borderId="14" xfId="0" applyNumberFormat="1" applyFont="1" applyFill="1" applyBorder="1" applyAlignment="1" applyProtection="1" quotePrefix="1">
      <alignment horizontal="left" wrapText="1"/>
      <protection/>
    </xf>
    <xf numFmtId="173" fontId="6" fillId="32" borderId="19" xfId="0" applyNumberFormat="1" applyFont="1" applyFill="1" applyBorder="1" applyAlignment="1" applyProtection="1">
      <alignment horizontal="center" wrapText="1"/>
      <protection/>
    </xf>
    <xf numFmtId="0" fontId="7" fillId="32" borderId="0" xfId="0" applyNumberFormat="1" applyFont="1" applyFill="1" applyBorder="1" applyAlignment="1" applyProtection="1" quotePrefix="1">
      <alignment horizontal="left" wrapText="1"/>
      <protection/>
    </xf>
    <xf numFmtId="49" fontId="7" fillId="32" borderId="20" xfId="0" applyNumberFormat="1" applyFont="1" applyFill="1" applyBorder="1" applyAlignment="1" applyProtection="1">
      <alignment horizontal="center" wrapText="1"/>
      <protection/>
    </xf>
    <xf numFmtId="173" fontId="2" fillId="32" borderId="18" xfId="0" applyNumberFormat="1" applyFont="1" applyFill="1" applyBorder="1" applyAlignment="1" applyProtection="1">
      <alignment horizontal="center" wrapText="1"/>
      <protection/>
    </xf>
    <xf numFmtId="173" fontId="2" fillId="32" borderId="0" xfId="0" applyNumberFormat="1" applyFont="1" applyFill="1" applyBorder="1" applyAlignment="1" applyProtection="1">
      <alignment horizontal="center" wrapText="1"/>
      <protection/>
    </xf>
    <xf numFmtId="49" fontId="6" fillId="32" borderId="20" xfId="0" applyNumberFormat="1" applyFont="1" applyFill="1" applyBorder="1" applyAlignment="1" applyProtection="1">
      <alignment horizontal="center" wrapText="1"/>
      <protection/>
    </xf>
    <xf numFmtId="49" fontId="2" fillId="32" borderId="20" xfId="0" applyNumberFormat="1" applyFont="1" applyFill="1" applyBorder="1" applyAlignment="1" applyProtection="1">
      <alignment horizontal="center" wrapText="1"/>
      <protection/>
    </xf>
    <xf numFmtId="0" fontId="2" fillId="32" borderId="14" xfId="0" applyFont="1" applyFill="1" applyBorder="1" applyAlignment="1">
      <alignment wrapText="1"/>
    </xf>
    <xf numFmtId="173" fontId="5" fillId="32" borderId="17" xfId="0" applyNumberFormat="1" applyFont="1" applyFill="1" applyBorder="1" applyAlignment="1" applyProtection="1">
      <alignment horizontal="center" wrapText="1"/>
      <protection/>
    </xf>
    <xf numFmtId="0" fontId="2" fillId="32" borderId="14" xfId="0" applyNumberFormat="1" applyFont="1" applyFill="1" applyBorder="1" applyAlignment="1" applyProtection="1" quotePrefix="1">
      <alignment horizontal="left" wrapText="1"/>
      <protection/>
    </xf>
    <xf numFmtId="173" fontId="6" fillId="32" borderId="0" xfId="0" applyNumberFormat="1" applyFont="1" applyFill="1" applyBorder="1" applyAlignment="1" applyProtection="1">
      <alignment horizontal="center" wrapText="1"/>
      <protection/>
    </xf>
    <xf numFmtId="49" fontId="2" fillId="32" borderId="15" xfId="0" applyNumberFormat="1" applyFont="1" applyFill="1" applyBorder="1" applyAlignment="1" applyProtection="1">
      <alignment horizontal="center" wrapText="1"/>
      <protection/>
    </xf>
    <xf numFmtId="173" fontId="2" fillId="0" borderId="14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49" fontId="2" fillId="32" borderId="21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vertical="top" wrapText="1"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174" fontId="9" fillId="0" borderId="14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3" fontId="2" fillId="32" borderId="14" xfId="0" applyNumberFormat="1" applyFont="1" applyFill="1" applyBorder="1" applyAlignment="1" applyProtection="1">
      <alignment horizontal="center" wrapText="1"/>
      <protection/>
    </xf>
    <xf numFmtId="173" fontId="2" fillId="0" borderId="18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7" fillId="32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 wrapText="1"/>
    </xf>
    <xf numFmtId="174" fontId="0" fillId="0" borderId="14" xfId="0" applyNumberFormat="1" applyBorder="1" applyAlignment="1">
      <alignment horizontal="center"/>
    </xf>
    <xf numFmtId="174" fontId="5" fillId="32" borderId="17" xfId="0" applyNumberFormat="1" applyFont="1" applyFill="1" applyBorder="1" applyAlignment="1" applyProtection="1">
      <alignment horizontal="center" wrapText="1"/>
      <protection/>
    </xf>
    <xf numFmtId="173" fontId="2" fillId="32" borderId="19" xfId="0" applyNumberFormat="1" applyFont="1" applyFill="1" applyBorder="1" applyAlignment="1" applyProtection="1">
      <alignment horizontal="center" wrapText="1"/>
      <protection/>
    </xf>
    <xf numFmtId="173" fontId="6" fillId="32" borderId="18" xfId="0" applyNumberFormat="1" applyFont="1" applyFill="1" applyBorder="1" applyAlignment="1" applyProtection="1">
      <alignment horizontal="center" wrapText="1"/>
      <protection/>
    </xf>
    <xf numFmtId="173" fontId="6" fillId="32" borderId="17" xfId="0" applyNumberFormat="1" applyFont="1" applyFill="1" applyBorder="1" applyAlignment="1" applyProtection="1">
      <alignment horizontal="center" wrapText="1"/>
      <protection/>
    </xf>
    <xf numFmtId="0" fontId="0" fillId="32" borderId="14" xfId="0" applyFill="1" applyBorder="1" applyAlignment="1">
      <alignment horizontal="center"/>
    </xf>
    <xf numFmtId="0" fontId="0" fillId="32" borderId="0" xfId="0" applyFill="1" applyAlignment="1">
      <alignment/>
    </xf>
    <xf numFmtId="0" fontId="2" fillId="32" borderId="18" xfId="0" applyFont="1" applyFill="1" applyBorder="1" applyAlignment="1">
      <alignment wrapText="1"/>
    </xf>
    <xf numFmtId="0" fontId="2" fillId="32" borderId="15" xfId="0" applyNumberFormat="1" applyFont="1" applyFill="1" applyBorder="1" applyAlignment="1" applyProtection="1" quotePrefix="1">
      <alignment horizontal="left" wrapText="1"/>
      <protection/>
    </xf>
    <xf numFmtId="173" fontId="6" fillId="32" borderId="15" xfId="0" applyNumberFormat="1" applyFont="1" applyFill="1" applyBorder="1" applyAlignment="1" applyProtection="1">
      <alignment horizontal="center" wrapText="1"/>
      <protection/>
    </xf>
    <xf numFmtId="173" fontId="2" fillId="0" borderId="14" xfId="0" applyNumberFormat="1" applyFont="1" applyBorder="1" applyAlignment="1">
      <alignment/>
    </xf>
    <xf numFmtId="49" fontId="2" fillId="32" borderId="14" xfId="6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 applyProtection="1">
      <alignment horizontal="center" wrapText="1"/>
      <protection/>
    </xf>
    <xf numFmtId="173" fontId="6" fillId="0" borderId="13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view="pageBreakPreview" zoomScaleSheetLayoutView="100" zoomScalePageLayoutView="0" workbookViewId="0" topLeftCell="A64">
      <selection activeCell="C48" sqref="C48"/>
    </sheetView>
  </sheetViews>
  <sheetFormatPr defaultColWidth="9.00390625" defaultRowHeight="12.75"/>
  <cols>
    <col min="1" max="1" width="64.25390625" style="0" customWidth="1"/>
    <col min="2" max="2" width="24.25390625" style="0" customWidth="1"/>
    <col min="3" max="3" width="17.625" style="0" customWidth="1"/>
    <col min="4" max="4" width="9.125" style="0" hidden="1" customWidth="1"/>
    <col min="5" max="5" width="15.25390625" style="0" customWidth="1"/>
    <col min="6" max="6" width="14.75390625" style="0" customWidth="1"/>
  </cols>
  <sheetData>
    <row r="1" spans="1:6" ht="12.75">
      <c r="A1" s="76" t="s">
        <v>87</v>
      </c>
      <c r="B1" s="76"/>
      <c r="C1" s="76"/>
      <c r="D1" s="76"/>
      <c r="E1" s="76"/>
      <c r="F1" s="76"/>
    </row>
    <row r="2" spans="1:6" ht="12.75">
      <c r="A2" s="76" t="s">
        <v>88</v>
      </c>
      <c r="B2" s="76"/>
      <c r="C2" s="76"/>
      <c r="D2" s="76"/>
      <c r="E2" s="76"/>
      <c r="F2" s="76"/>
    </row>
    <row r="3" spans="1:6" ht="12.75">
      <c r="A3" s="76" t="s">
        <v>24</v>
      </c>
      <c r="B3" s="76"/>
      <c r="C3" s="76"/>
      <c r="D3" s="76"/>
      <c r="E3" s="76"/>
      <c r="F3" s="76"/>
    </row>
    <row r="4" spans="1:6" ht="12.75">
      <c r="A4" s="76" t="s">
        <v>86</v>
      </c>
      <c r="B4" s="76"/>
      <c r="C4" s="76"/>
      <c r="D4" s="76"/>
      <c r="E4" s="76"/>
      <c r="F4" s="76"/>
    </row>
    <row r="6" spans="1:6" ht="12.75">
      <c r="A6" s="75" t="s">
        <v>89</v>
      </c>
      <c r="B6" s="75"/>
      <c r="C6" s="75"/>
      <c r="D6" s="75"/>
      <c r="E6" s="75"/>
      <c r="F6" s="75"/>
    </row>
    <row r="7" spans="1:6" ht="12.75">
      <c r="A7" s="75" t="s">
        <v>43</v>
      </c>
      <c r="B7" s="75"/>
      <c r="C7" s="75"/>
      <c r="D7" s="75"/>
      <c r="E7" s="75"/>
      <c r="F7" s="75"/>
    </row>
    <row r="8" spans="1:6" ht="14.25">
      <c r="A8" s="66" t="s">
        <v>25</v>
      </c>
      <c r="B8" s="66"/>
      <c r="C8" s="66"/>
      <c r="D8" s="66"/>
      <c r="E8" s="66"/>
      <c r="F8" s="66"/>
    </row>
    <row r="9" spans="1:6" ht="12.75" customHeight="1">
      <c r="A9" s="67" t="s">
        <v>7</v>
      </c>
      <c r="B9" s="69" t="s">
        <v>8</v>
      </c>
      <c r="C9" s="71" t="s">
        <v>44</v>
      </c>
      <c r="E9" s="73" t="s">
        <v>45</v>
      </c>
      <c r="F9" s="73" t="s">
        <v>46</v>
      </c>
    </row>
    <row r="10" spans="1:6" ht="18.75" customHeight="1">
      <c r="A10" s="68"/>
      <c r="B10" s="70"/>
      <c r="C10" s="72"/>
      <c r="E10" s="74"/>
      <c r="F10" s="74"/>
    </row>
    <row r="11" spans="1:6" ht="25.5" customHeight="1">
      <c r="A11" s="1" t="s">
        <v>9</v>
      </c>
      <c r="B11" s="2"/>
      <c r="C11" s="3">
        <f>C12+C13</f>
        <v>539246.8</v>
      </c>
      <c r="D11" s="3" t="e">
        <f>D12+D13</f>
        <v>#REF!</v>
      </c>
      <c r="E11" s="3">
        <f>E12+E13</f>
        <v>507910.19999999995</v>
      </c>
      <c r="F11" s="3">
        <f>F12+F13</f>
        <v>512506.49999999994</v>
      </c>
    </row>
    <row r="12" spans="1:6" ht="15.75" customHeight="1">
      <c r="A12" s="4" t="s">
        <v>10</v>
      </c>
      <c r="B12" s="5" t="s">
        <v>11</v>
      </c>
      <c r="C12" s="6">
        <f>181043.5-814-2400</f>
        <v>177829.5</v>
      </c>
      <c r="D12" s="6">
        <v>168246</v>
      </c>
      <c r="E12" s="6">
        <f>185884.4-914</f>
        <v>184970.4</v>
      </c>
      <c r="F12" s="6">
        <f>186000.8-714</f>
        <v>185286.8</v>
      </c>
    </row>
    <row r="13" spans="1:6" ht="19.5" customHeight="1">
      <c r="A13" s="13" t="s">
        <v>12</v>
      </c>
      <c r="B13" s="8" t="s">
        <v>13</v>
      </c>
      <c r="C13" s="9">
        <f>C14+C68</f>
        <v>361417.3</v>
      </c>
      <c r="D13" s="9" t="e">
        <f>D14</f>
        <v>#REF!</v>
      </c>
      <c r="E13" s="9">
        <f>E14</f>
        <v>322939.79999999993</v>
      </c>
      <c r="F13" s="9">
        <f>F14</f>
        <v>327219.69999999995</v>
      </c>
    </row>
    <row r="14" spans="1:6" ht="36" customHeight="1">
      <c r="A14" s="13" t="s">
        <v>14</v>
      </c>
      <c r="B14" s="8" t="s">
        <v>15</v>
      </c>
      <c r="C14" s="9">
        <f>C15+C18+C32+C63</f>
        <v>361220.89999999997</v>
      </c>
      <c r="D14" s="9" t="e">
        <f>D15+D18+D32+D63</f>
        <v>#REF!</v>
      </c>
      <c r="E14" s="9">
        <f>E15+E18+E32+E63</f>
        <v>322939.79999999993</v>
      </c>
      <c r="F14" s="9">
        <f>F15+F18+F32+F63</f>
        <v>327219.69999999995</v>
      </c>
    </row>
    <row r="15" spans="1:6" ht="34.5" customHeight="1">
      <c r="A15" s="7" t="s">
        <v>0</v>
      </c>
      <c r="B15" s="8" t="s">
        <v>48</v>
      </c>
      <c r="C15" s="9">
        <f>C16+C17</f>
        <v>6755.1</v>
      </c>
      <c r="D15" s="9">
        <f>D16</f>
        <v>0</v>
      </c>
      <c r="E15" s="9">
        <f>E16</f>
        <v>615.2</v>
      </c>
      <c r="F15" s="9">
        <f>F16</f>
        <v>79.8</v>
      </c>
    </row>
    <row r="16" spans="1:6" ht="32.25" customHeight="1">
      <c r="A16" s="10" t="s">
        <v>1</v>
      </c>
      <c r="B16" s="11" t="s">
        <v>47</v>
      </c>
      <c r="C16" s="54">
        <v>6.1</v>
      </c>
      <c r="D16" s="37"/>
      <c r="E16" s="36">
        <v>615.2</v>
      </c>
      <c r="F16" s="36">
        <v>79.8</v>
      </c>
    </row>
    <row r="17" spans="1:6" ht="33" customHeight="1">
      <c r="A17" s="10" t="s">
        <v>119</v>
      </c>
      <c r="B17" s="11" t="s">
        <v>118</v>
      </c>
      <c r="C17" s="47">
        <v>6749</v>
      </c>
      <c r="D17" s="37"/>
      <c r="E17" s="48">
        <v>0</v>
      </c>
      <c r="F17" s="48">
        <v>0</v>
      </c>
    </row>
    <row r="18" spans="1:6" ht="31.5">
      <c r="A18" s="23" t="s">
        <v>2</v>
      </c>
      <c r="B18" s="26" t="s">
        <v>49</v>
      </c>
      <c r="C18" s="22">
        <f>SUM(C19:C31)</f>
        <v>77966.20000000001</v>
      </c>
      <c r="D18" s="22">
        <f>SUM(D19:D31)</f>
        <v>0</v>
      </c>
      <c r="E18" s="22">
        <f>SUM(E19:E31)</f>
        <v>62425.8</v>
      </c>
      <c r="F18" s="22">
        <f>SUM(F19:F31)</f>
        <v>62425.8</v>
      </c>
    </row>
    <row r="19" spans="1:6" ht="78" customHeight="1">
      <c r="A19" s="33" t="s">
        <v>97</v>
      </c>
      <c r="B19" s="35" t="s">
        <v>96</v>
      </c>
      <c r="C19" s="27">
        <f>836.3</f>
        <v>836.3</v>
      </c>
      <c r="D19" s="28">
        <v>0</v>
      </c>
      <c r="E19" s="27">
        <v>0</v>
      </c>
      <c r="F19" s="27">
        <v>0</v>
      </c>
    </row>
    <row r="20" spans="1:6" ht="63" customHeight="1">
      <c r="A20" s="40" t="s">
        <v>108</v>
      </c>
      <c r="B20" s="35" t="s">
        <v>109</v>
      </c>
      <c r="C20" s="27">
        <v>480.5</v>
      </c>
      <c r="D20" s="28"/>
      <c r="E20" s="27">
        <v>0</v>
      </c>
      <c r="F20" s="27">
        <v>0</v>
      </c>
    </row>
    <row r="21" spans="1:6" ht="93" customHeight="1">
      <c r="A21" s="40" t="s">
        <v>110</v>
      </c>
      <c r="B21" s="35" t="s">
        <v>111</v>
      </c>
      <c r="C21" s="27">
        <v>102.6</v>
      </c>
      <c r="D21" s="28"/>
      <c r="E21" s="27">
        <v>0</v>
      </c>
      <c r="F21" s="27">
        <v>0</v>
      </c>
    </row>
    <row r="22" spans="1:6" ht="61.5" customHeight="1">
      <c r="A22" s="39" t="s">
        <v>112</v>
      </c>
      <c r="B22" s="35" t="s">
        <v>111</v>
      </c>
      <c r="C22" s="27">
        <v>27.6</v>
      </c>
      <c r="D22" s="28"/>
      <c r="E22" s="27">
        <v>0</v>
      </c>
      <c r="F22" s="27">
        <v>0</v>
      </c>
    </row>
    <row r="23" spans="1:6" ht="33.75" customHeight="1">
      <c r="A23" s="15" t="s">
        <v>50</v>
      </c>
      <c r="B23" s="16" t="s">
        <v>51</v>
      </c>
      <c r="C23" s="20">
        <v>4851</v>
      </c>
      <c r="E23" s="45">
        <v>2426</v>
      </c>
      <c r="F23" s="45">
        <v>2426</v>
      </c>
    </row>
    <row r="24" spans="1:6" ht="45.75" customHeight="1">
      <c r="A24" s="39" t="s">
        <v>113</v>
      </c>
      <c r="B24" s="35" t="s">
        <v>114</v>
      </c>
      <c r="C24" s="55">
        <v>15.2</v>
      </c>
      <c r="E24" s="46">
        <v>0</v>
      </c>
      <c r="F24" s="46">
        <v>0</v>
      </c>
    </row>
    <row r="25" spans="1:6" ht="46.5" customHeight="1">
      <c r="A25" s="40" t="s">
        <v>104</v>
      </c>
      <c r="B25" s="35" t="s">
        <v>105</v>
      </c>
      <c r="C25" s="27">
        <v>35.5</v>
      </c>
      <c r="D25" s="28"/>
      <c r="E25" s="27">
        <v>0</v>
      </c>
      <c r="F25" s="27">
        <v>0</v>
      </c>
    </row>
    <row r="26" spans="1:6" ht="33.75" customHeight="1">
      <c r="A26" s="39" t="s">
        <v>107</v>
      </c>
      <c r="B26" s="35" t="s">
        <v>106</v>
      </c>
      <c r="C26" s="27">
        <v>1855.7</v>
      </c>
      <c r="D26" s="28"/>
      <c r="E26" s="27">
        <v>0</v>
      </c>
      <c r="F26" s="27">
        <v>0</v>
      </c>
    </row>
    <row r="27" spans="1:6" ht="96.75" customHeight="1">
      <c r="A27" s="42" t="s">
        <v>102</v>
      </c>
      <c r="B27" s="41" t="s">
        <v>103</v>
      </c>
      <c r="C27" s="27">
        <v>1411.7</v>
      </c>
      <c r="D27" s="28"/>
      <c r="E27" s="27">
        <v>0</v>
      </c>
      <c r="F27" s="27">
        <v>0</v>
      </c>
    </row>
    <row r="28" spans="1:6" ht="63" customHeight="1">
      <c r="A28" s="42" t="s">
        <v>100</v>
      </c>
      <c r="B28" s="41" t="s">
        <v>101</v>
      </c>
      <c r="C28" s="27">
        <v>23.5</v>
      </c>
      <c r="D28" s="28"/>
      <c r="E28" s="27">
        <v>0</v>
      </c>
      <c r="F28" s="27">
        <v>0</v>
      </c>
    </row>
    <row r="29" spans="1:6" ht="63">
      <c r="A29" s="15" t="s">
        <v>84</v>
      </c>
      <c r="B29" s="16" t="s">
        <v>85</v>
      </c>
      <c r="C29" s="64">
        <f>59999.8+1292+6905.2</f>
        <v>68197</v>
      </c>
      <c r="D29" s="28"/>
      <c r="E29" s="27">
        <v>59999.8</v>
      </c>
      <c r="F29" s="27">
        <v>59999.8</v>
      </c>
    </row>
    <row r="30" spans="1:6" ht="123" customHeight="1">
      <c r="A30" s="15" t="s">
        <v>120</v>
      </c>
      <c r="B30" s="35" t="s">
        <v>117</v>
      </c>
      <c r="C30" s="27">
        <v>85</v>
      </c>
      <c r="D30" s="28"/>
      <c r="E30" s="27">
        <v>0</v>
      </c>
      <c r="F30" s="27">
        <v>0</v>
      </c>
    </row>
    <row r="31" spans="1:6" ht="47.25" customHeight="1">
      <c r="A31" s="40" t="s">
        <v>115</v>
      </c>
      <c r="B31" s="16" t="s">
        <v>116</v>
      </c>
      <c r="C31" s="47">
        <v>44.6</v>
      </c>
      <c r="D31" s="47"/>
      <c r="E31" s="47">
        <v>0</v>
      </c>
      <c r="F31" s="47">
        <v>0</v>
      </c>
    </row>
    <row r="32" spans="1:6" ht="31.5">
      <c r="A32" s="7" t="s">
        <v>3</v>
      </c>
      <c r="B32" s="8" t="s">
        <v>92</v>
      </c>
      <c r="C32" s="6">
        <f>SUM(C33:C62)</f>
        <v>265295.39999999997</v>
      </c>
      <c r="D32" s="6">
        <f>SUM(D33:D62)</f>
        <v>0</v>
      </c>
      <c r="E32" s="6">
        <f>SUM(E33:E62)</f>
        <v>259428.39999999994</v>
      </c>
      <c r="F32" s="6">
        <f>SUM(F33:F62)</f>
        <v>264243.69999999995</v>
      </c>
    </row>
    <row r="33" spans="1:6" ht="39" customHeight="1">
      <c r="A33" s="10" t="s">
        <v>4</v>
      </c>
      <c r="B33" s="11" t="s">
        <v>64</v>
      </c>
      <c r="C33" s="19">
        <f>11943.6+1500</f>
        <v>13443.6</v>
      </c>
      <c r="D33" s="37"/>
      <c r="E33" s="36">
        <v>11939.7</v>
      </c>
      <c r="F33" s="36">
        <v>11938.3</v>
      </c>
    </row>
    <row r="34" spans="1:6" ht="49.5" customHeight="1">
      <c r="A34" s="10" t="s">
        <v>5</v>
      </c>
      <c r="B34" s="11" t="s">
        <v>68</v>
      </c>
      <c r="C34" s="19">
        <v>801.8</v>
      </c>
      <c r="D34" s="37"/>
      <c r="E34" s="36">
        <v>801.8</v>
      </c>
      <c r="F34" s="36">
        <v>801.8</v>
      </c>
    </row>
    <row r="35" spans="1:6" ht="63.75" customHeight="1">
      <c r="A35" s="10" t="s">
        <v>27</v>
      </c>
      <c r="B35" s="43" t="s">
        <v>59</v>
      </c>
      <c r="C35" s="12">
        <f>528.9+3</f>
        <v>531.9</v>
      </c>
      <c r="D35" s="37"/>
      <c r="E35" s="36">
        <f>528.9+3</f>
        <v>531.9</v>
      </c>
      <c r="F35" s="36">
        <f>528.9+3</f>
        <v>531.9</v>
      </c>
    </row>
    <row r="36" spans="1:6" ht="39.75" customHeight="1">
      <c r="A36" s="14" t="s">
        <v>91</v>
      </c>
      <c r="B36" s="11" t="s">
        <v>90</v>
      </c>
      <c r="C36" s="19">
        <v>1519.5</v>
      </c>
      <c r="D36" s="37"/>
      <c r="E36" s="36">
        <v>1519.5</v>
      </c>
      <c r="F36" s="36">
        <v>1519.5</v>
      </c>
    </row>
    <row r="37" spans="1:6" ht="51.75" customHeight="1">
      <c r="A37" s="14" t="s">
        <v>21</v>
      </c>
      <c r="B37" s="11" t="s">
        <v>69</v>
      </c>
      <c r="C37" s="19">
        <f>1573.5-295</f>
        <v>1278.5</v>
      </c>
      <c r="D37" s="37"/>
      <c r="E37" s="36">
        <v>1573.5</v>
      </c>
      <c r="F37" s="36">
        <v>1573.5</v>
      </c>
    </row>
    <row r="38" spans="1:6" ht="46.5" customHeight="1">
      <c r="A38" s="14" t="s">
        <v>20</v>
      </c>
      <c r="B38" s="11" t="s">
        <v>70</v>
      </c>
      <c r="C38" s="19">
        <f>26989.3+655</f>
        <v>27644.3</v>
      </c>
      <c r="D38" s="37"/>
      <c r="E38" s="36">
        <v>26989.3</v>
      </c>
      <c r="F38" s="36">
        <v>26989.3</v>
      </c>
    </row>
    <row r="39" spans="1:6" ht="112.5" customHeight="1">
      <c r="A39" s="14" t="s">
        <v>29</v>
      </c>
      <c r="B39" s="11" t="s">
        <v>73</v>
      </c>
      <c r="C39" s="65">
        <f>127441.7+396.7+1264.3</f>
        <v>129102.7</v>
      </c>
      <c r="D39" s="37"/>
      <c r="E39" s="36">
        <v>127441.7</v>
      </c>
      <c r="F39" s="36">
        <v>127441.7</v>
      </c>
    </row>
    <row r="40" spans="1:6" ht="65.25" customHeight="1">
      <c r="A40" s="14" t="s">
        <v>30</v>
      </c>
      <c r="B40" s="11" t="s">
        <v>77</v>
      </c>
      <c r="C40" s="19">
        <f>8273.3+212.8</f>
        <v>8486.099999999999</v>
      </c>
      <c r="D40" s="37"/>
      <c r="E40" s="36">
        <v>8273.3</v>
      </c>
      <c r="F40" s="36">
        <v>8273.3</v>
      </c>
    </row>
    <row r="41" spans="1:6" ht="94.5" customHeight="1">
      <c r="A41" s="14" t="s">
        <v>37</v>
      </c>
      <c r="B41" s="11" t="s">
        <v>63</v>
      </c>
      <c r="C41" s="19">
        <f>419.3-100</f>
        <v>319.3</v>
      </c>
      <c r="D41" s="37"/>
      <c r="E41" s="36">
        <v>419.3</v>
      </c>
      <c r="F41" s="36">
        <v>419.3</v>
      </c>
    </row>
    <row r="42" spans="1:6" ht="77.25" customHeight="1">
      <c r="A42" s="18" t="s">
        <v>36</v>
      </c>
      <c r="B42" s="29" t="s">
        <v>61</v>
      </c>
      <c r="C42" s="19">
        <v>66.6</v>
      </c>
      <c r="D42" s="37"/>
      <c r="E42" s="36">
        <v>33.3</v>
      </c>
      <c r="F42" s="36">
        <v>99.9</v>
      </c>
    </row>
    <row r="43" spans="1:6" ht="59.25" customHeight="1">
      <c r="A43" s="14" t="s">
        <v>17</v>
      </c>
      <c r="B43" s="11" t="s">
        <v>52</v>
      </c>
      <c r="C43" s="12">
        <v>19916.8</v>
      </c>
      <c r="D43" s="37"/>
      <c r="E43" s="36">
        <v>15450.3</v>
      </c>
      <c r="F43" s="36">
        <v>14716</v>
      </c>
    </row>
    <row r="44" spans="1:6" ht="87" customHeight="1">
      <c r="A44" s="14" t="s">
        <v>33</v>
      </c>
      <c r="B44" s="11" t="s">
        <v>54</v>
      </c>
      <c r="C44" s="12">
        <f>942.4-1.7</f>
        <v>940.6999999999999</v>
      </c>
      <c r="D44" s="37"/>
      <c r="E44" s="36">
        <v>942.4</v>
      </c>
      <c r="F44" s="36">
        <v>942.4</v>
      </c>
    </row>
    <row r="45" spans="1:6" ht="101.25" customHeight="1">
      <c r="A45" s="14" t="s">
        <v>41</v>
      </c>
      <c r="B45" s="11" t="s">
        <v>74</v>
      </c>
      <c r="C45" s="19">
        <v>2329.3</v>
      </c>
      <c r="D45" s="37"/>
      <c r="E45" s="36">
        <v>2329.3</v>
      </c>
      <c r="F45" s="36">
        <v>2329.3</v>
      </c>
    </row>
    <row r="46" spans="1:6" ht="97.5" customHeight="1">
      <c r="A46" s="14" t="s">
        <v>34</v>
      </c>
      <c r="B46" s="11" t="s">
        <v>58</v>
      </c>
      <c r="C46" s="12">
        <f>284+24.7</f>
        <v>308.7</v>
      </c>
      <c r="D46" s="37"/>
      <c r="E46" s="36">
        <v>284</v>
      </c>
      <c r="F46" s="36">
        <v>284</v>
      </c>
    </row>
    <row r="47" spans="1:6" ht="50.25" customHeight="1">
      <c r="A47" s="14" t="s">
        <v>19</v>
      </c>
      <c r="B47" s="11" t="s">
        <v>67</v>
      </c>
      <c r="C47" s="19">
        <f>4745+340+100</f>
        <v>5185</v>
      </c>
      <c r="D47" s="37"/>
      <c r="E47" s="36">
        <v>4745</v>
      </c>
      <c r="F47" s="36">
        <v>4745</v>
      </c>
    </row>
    <row r="48" spans="1:6" ht="120.75" customHeight="1">
      <c r="A48" s="14" t="s">
        <v>18</v>
      </c>
      <c r="B48" s="11" t="s">
        <v>66</v>
      </c>
      <c r="C48" s="65">
        <f>2857.7-540-150</f>
        <v>2167.7</v>
      </c>
      <c r="D48" s="37"/>
      <c r="E48" s="36">
        <v>2857.7</v>
      </c>
      <c r="F48" s="36">
        <v>2857.7</v>
      </c>
    </row>
    <row r="49" spans="1:6" ht="108" customHeight="1">
      <c r="A49" s="14" t="s">
        <v>28</v>
      </c>
      <c r="B49" s="11" t="s">
        <v>65</v>
      </c>
      <c r="C49" s="19">
        <f>2929.2+70.8</f>
        <v>3000</v>
      </c>
      <c r="D49" s="37"/>
      <c r="E49" s="36">
        <v>2929.2</v>
      </c>
      <c r="F49" s="36">
        <v>2929.2</v>
      </c>
    </row>
    <row r="50" spans="1:6" ht="100.5" customHeight="1">
      <c r="A50" s="14" t="s">
        <v>22</v>
      </c>
      <c r="B50" s="11" t="s">
        <v>71</v>
      </c>
      <c r="C50" s="19">
        <v>3</v>
      </c>
      <c r="D50" s="37"/>
      <c r="E50" s="36">
        <v>3</v>
      </c>
      <c r="F50" s="36">
        <v>3</v>
      </c>
    </row>
    <row r="51" spans="1:6" ht="66.75" customHeight="1">
      <c r="A51" s="14" t="s">
        <v>23</v>
      </c>
      <c r="B51" s="11" t="s">
        <v>72</v>
      </c>
      <c r="C51" s="19">
        <f>17575.1+363</f>
        <v>17938.1</v>
      </c>
      <c r="D51" s="37"/>
      <c r="E51" s="36">
        <v>17575.1</v>
      </c>
      <c r="F51" s="36">
        <v>17575.1</v>
      </c>
    </row>
    <row r="52" spans="1:6" ht="44.25" customHeight="1">
      <c r="A52" s="14" t="s">
        <v>35</v>
      </c>
      <c r="B52" s="11" t="s">
        <v>60</v>
      </c>
      <c r="C52" s="12">
        <v>6461.8</v>
      </c>
      <c r="D52" s="37"/>
      <c r="E52" s="36">
        <v>6461.8</v>
      </c>
      <c r="F52" s="36">
        <v>6461.8</v>
      </c>
    </row>
    <row r="53" spans="1:6" ht="91.5" customHeight="1">
      <c r="A53" s="14" t="s">
        <v>32</v>
      </c>
      <c r="B53" s="11" t="s">
        <v>75</v>
      </c>
      <c r="C53" s="24">
        <v>5.5</v>
      </c>
      <c r="D53" s="37"/>
      <c r="E53" s="36">
        <v>5.5</v>
      </c>
      <c r="F53" s="36">
        <v>5.5</v>
      </c>
    </row>
    <row r="54" spans="1:6" ht="63" customHeight="1">
      <c r="A54" s="15" t="s">
        <v>38</v>
      </c>
      <c r="B54" s="44" t="s">
        <v>79</v>
      </c>
      <c r="C54" s="20">
        <f>69-5-58</f>
        <v>6</v>
      </c>
      <c r="D54" s="37"/>
      <c r="E54" s="36">
        <v>69</v>
      </c>
      <c r="F54" s="36">
        <v>69</v>
      </c>
    </row>
    <row r="55" spans="1:6" ht="63" customHeight="1">
      <c r="A55" s="14" t="s">
        <v>39</v>
      </c>
      <c r="B55" s="11" t="s">
        <v>56</v>
      </c>
      <c r="C55" s="17">
        <f>76.1-61.1</f>
        <v>14.999999999999993</v>
      </c>
      <c r="D55" s="37"/>
      <c r="E55" s="36">
        <v>0</v>
      </c>
      <c r="F55" s="36">
        <v>0</v>
      </c>
    </row>
    <row r="56" spans="1:6" ht="163.5" customHeight="1">
      <c r="A56" s="15" t="s">
        <v>42</v>
      </c>
      <c r="B56" s="16" t="s">
        <v>76</v>
      </c>
      <c r="C56" s="17">
        <v>22.4</v>
      </c>
      <c r="D56" s="37"/>
      <c r="E56" s="36">
        <v>22.4</v>
      </c>
      <c r="F56" s="36">
        <v>22.4</v>
      </c>
    </row>
    <row r="57" spans="1:6" ht="171.75" customHeight="1">
      <c r="A57" s="15" t="s">
        <v>40</v>
      </c>
      <c r="B57" s="16" t="s">
        <v>55</v>
      </c>
      <c r="C57" s="17">
        <v>230</v>
      </c>
      <c r="D57" s="37"/>
      <c r="E57" s="36">
        <v>230</v>
      </c>
      <c r="F57" s="36">
        <v>230</v>
      </c>
    </row>
    <row r="58" spans="1:6" ht="51.75" customHeight="1">
      <c r="A58" s="10" t="s">
        <v>6</v>
      </c>
      <c r="B58" s="11" t="s">
        <v>78</v>
      </c>
      <c r="C58" s="17">
        <f>16892.8-2800+598</f>
        <v>14690.8</v>
      </c>
      <c r="D58" s="37"/>
      <c r="E58" s="36">
        <v>16892.8</v>
      </c>
      <c r="F58" s="36">
        <v>16892.8</v>
      </c>
    </row>
    <row r="59" spans="1:6" ht="78.75" customHeight="1">
      <c r="A59" s="10" t="s">
        <v>26</v>
      </c>
      <c r="B59" s="30" t="s">
        <v>57</v>
      </c>
      <c r="C59" s="17">
        <f>1326.5+400+300+180</f>
        <v>2206.5</v>
      </c>
      <c r="D59" s="37"/>
      <c r="E59" s="36">
        <v>1326.5</v>
      </c>
      <c r="F59" s="36">
        <v>1326.5</v>
      </c>
    </row>
    <row r="60" spans="1:6" ht="63.75" customHeight="1">
      <c r="A60" s="14" t="s">
        <v>31</v>
      </c>
      <c r="B60" s="43" t="s">
        <v>53</v>
      </c>
      <c r="C60" s="17">
        <f>5189.7+1179.9</f>
        <v>6369.6</v>
      </c>
      <c r="D60" s="37"/>
      <c r="E60" s="36">
        <f>6006.2+1390.7</f>
        <v>7396.9</v>
      </c>
      <c r="F60" s="36">
        <f>5988.5+1382.6</f>
        <v>7371.1</v>
      </c>
    </row>
    <row r="61" spans="1:6" ht="110.25" customHeight="1">
      <c r="A61" s="14" t="s">
        <v>93</v>
      </c>
      <c r="B61" s="11" t="s">
        <v>80</v>
      </c>
      <c r="C61" s="17">
        <v>0</v>
      </c>
      <c r="D61" s="37"/>
      <c r="E61" s="36">
        <v>0</v>
      </c>
      <c r="F61" s="36">
        <v>5510.2</v>
      </c>
    </row>
    <row r="62" spans="1:6" ht="81" customHeight="1">
      <c r="A62" s="14" t="s">
        <v>16</v>
      </c>
      <c r="B62" s="11" t="s">
        <v>62</v>
      </c>
      <c r="C62" s="20">
        <f>384.2-80</f>
        <v>304.2</v>
      </c>
      <c r="D62" s="37"/>
      <c r="E62" s="36">
        <v>384.2</v>
      </c>
      <c r="F62" s="36">
        <v>384.2</v>
      </c>
    </row>
    <row r="63" spans="1:6" ht="15.75">
      <c r="A63" s="25" t="s">
        <v>81</v>
      </c>
      <c r="B63" s="21" t="s">
        <v>121</v>
      </c>
      <c r="C63" s="6">
        <f>C64+C66+C67+C65</f>
        <v>11204.2</v>
      </c>
      <c r="D63" s="6" t="e">
        <f>#REF!</f>
        <v>#REF!</v>
      </c>
      <c r="E63" s="32">
        <f>E64+E66+E67+E65</f>
        <v>470.4</v>
      </c>
      <c r="F63" s="32">
        <f>F64+F66+F67+F65</f>
        <v>470.4</v>
      </c>
    </row>
    <row r="64" spans="1:6" ht="80.25" customHeight="1">
      <c r="A64" s="59" t="s">
        <v>83</v>
      </c>
      <c r="B64" s="63" t="s">
        <v>82</v>
      </c>
      <c r="C64" s="56">
        <f>470.4+100</f>
        <v>570.4</v>
      </c>
      <c r="D64" s="37"/>
      <c r="E64" s="48">
        <v>470.4</v>
      </c>
      <c r="F64" s="48">
        <v>470.4</v>
      </c>
    </row>
    <row r="65" spans="1:6" ht="80.25" customHeight="1">
      <c r="A65" s="31" t="s">
        <v>126</v>
      </c>
      <c r="B65" s="35" t="s">
        <v>127</v>
      </c>
      <c r="C65" s="20">
        <v>2537.4</v>
      </c>
      <c r="D65" s="62"/>
      <c r="E65" s="36">
        <v>0</v>
      </c>
      <c r="F65" s="36">
        <v>0</v>
      </c>
    </row>
    <row r="66" spans="1:6" ht="98.25" customHeight="1">
      <c r="A66" s="60" t="s">
        <v>94</v>
      </c>
      <c r="B66" s="35" t="s">
        <v>95</v>
      </c>
      <c r="C66" s="56">
        <f>17+42.5+47.5</f>
        <v>107</v>
      </c>
      <c r="D66" s="34">
        <v>0</v>
      </c>
      <c r="E66" s="61">
        <v>0</v>
      </c>
      <c r="F66" s="61">
        <v>0</v>
      </c>
    </row>
    <row r="67" spans="1:6" ht="63.75" customHeight="1">
      <c r="A67" s="31" t="s">
        <v>98</v>
      </c>
      <c r="B67" s="38" t="s">
        <v>99</v>
      </c>
      <c r="C67" s="57">
        <f>5117.5+2596.3+275.6</f>
        <v>7989.400000000001</v>
      </c>
      <c r="E67" s="52">
        <v>0</v>
      </c>
      <c r="F67" s="52">
        <v>0</v>
      </c>
    </row>
    <row r="68" spans="1:6" ht="15.75">
      <c r="A68" s="50" t="s">
        <v>122</v>
      </c>
      <c r="B68" s="21" t="s">
        <v>123</v>
      </c>
      <c r="C68" s="32">
        <f>C69+C70+C71</f>
        <v>196.4</v>
      </c>
      <c r="D68" s="32" t="e">
        <f>#REF!</f>
        <v>#REF!</v>
      </c>
      <c r="E68" s="53">
        <f>E69+E70+E71</f>
        <v>0</v>
      </c>
      <c r="F68" s="53">
        <f>F69+F70+F71</f>
        <v>0</v>
      </c>
    </row>
    <row r="69" spans="1:6" ht="22.5" customHeight="1">
      <c r="A69" s="51" t="s">
        <v>124</v>
      </c>
      <c r="B69" s="38" t="s">
        <v>125</v>
      </c>
      <c r="C69" s="57">
        <v>196.4</v>
      </c>
      <c r="D69" s="49"/>
      <c r="E69" s="52">
        <v>0</v>
      </c>
      <c r="F69" s="52">
        <v>0</v>
      </c>
    </row>
    <row r="70" ht="12.75">
      <c r="C70" s="58"/>
    </row>
    <row r="71" ht="12.75">
      <c r="C71" s="58"/>
    </row>
    <row r="72" ht="12.75">
      <c r="C72" s="58"/>
    </row>
    <row r="73" ht="12.75">
      <c r="C73" s="58"/>
    </row>
    <row r="74" ht="12.75">
      <c r="C74" s="58"/>
    </row>
    <row r="75" ht="12.75">
      <c r="C75" s="58"/>
    </row>
    <row r="76" ht="12.75">
      <c r="C76" s="58"/>
    </row>
    <row r="77" ht="12.75">
      <c r="C77" s="58"/>
    </row>
    <row r="78" ht="12.75">
      <c r="C78" s="58"/>
    </row>
    <row r="79" ht="12.75">
      <c r="C79" s="58"/>
    </row>
    <row r="80" ht="12.75">
      <c r="C80" s="58"/>
    </row>
    <row r="81" ht="12.75">
      <c r="C81" s="58"/>
    </row>
    <row r="82" ht="12.75">
      <c r="C82" s="58"/>
    </row>
    <row r="83" ht="12.75">
      <c r="C83" s="58"/>
    </row>
    <row r="84" ht="12.75">
      <c r="C84" s="58"/>
    </row>
    <row r="85" ht="12.75">
      <c r="C85" s="58"/>
    </row>
    <row r="86" ht="12.75">
      <c r="C86" s="58"/>
    </row>
    <row r="87" ht="12.75">
      <c r="C87" s="58"/>
    </row>
    <row r="88" ht="12.75">
      <c r="C88" s="58"/>
    </row>
    <row r="89" ht="12.75">
      <c r="C89" s="58"/>
    </row>
    <row r="90" ht="12.75">
      <c r="C90" s="58"/>
    </row>
    <row r="91" ht="12.75">
      <c r="C91" s="58"/>
    </row>
    <row r="92" ht="12.75">
      <c r="C92" s="58"/>
    </row>
    <row r="93" ht="12.75">
      <c r="C93" s="58"/>
    </row>
    <row r="94" ht="12.75">
      <c r="C94" s="58"/>
    </row>
    <row r="95" ht="12.75">
      <c r="C95" s="58"/>
    </row>
    <row r="96" ht="12.75">
      <c r="C96" s="58"/>
    </row>
    <row r="97" ht="12.75">
      <c r="C97" s="58"/>
    </row>
  </sheetData>
  <sheetProtection/>
  <mergeCells count="12">
    <mergeCell ref="A6:F6"/>
    <mergeCell ref="A7:F7"/>
    <mergeCell ref="A1:F1"/>
    <mergeCell ref="A2:F2"/>
    <mergeCell ref="A3:F3"/>
    <mergeCell ref="A4:F4"/>
    <mergeCell ref="A8:F8"/>
    <mergeCell ref="A9:A10"/>
    <mergeCell ref="B9:B10"/>
    <mergeCell ref="C9:C10"/>
    <mergeCell ref="E9:E10"/>
    <mergeCell ref="F9:F10"/>
  </mergeCells>
  <printOptions/>
  <pageMargins left="0.7874015748031497" right="0.3937007874015748" top="0.984251968503937" bottom="0.984251968503937" header="0.5118110236220472" footer="0.5118110236220472"/>
  <pageSetup fitToHeight="15" fitToWidth="1" horizontalDpi="600" verticalDpi="600" orientation="portrait" paperSize="9" scale="67" r:id="rId1"/>
  <ignoredErrors>
    <ignoredError sqref="B13:B14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Com-fin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budj_3</dc:creator>
  <cp:keywords/>
  <dc:description/>
  <cp:lastModifiedBy>Admin</cp:lastModifiedBy>
  <cp:lastPrinted>2017-12-19T10:35:34Z</cp:lastPrinted>
  <dcterms:created xsi:type="dcterms:W3CDTF">2012-11-02T12:54:42Z</dcterms:created>
  <dcterms:modified xsi:type="dcterms:W3CDTF">2017-12-20T08:48:40Z</dcterms:modified>
  <cp:category/>
  <cp:version/>
  <cp:contentType/>
  <cp:contentStatus/>
</cp:coreProperties>
</file>